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'1-Баланс'!$A$1:$I$109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<sst xmlns="http://schemas.openxmlformats.org/spreadsheetml/2006/main" count="4314" uniqueCount="1002">
  <si>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</si>
  <si>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</si>
  <si>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</si>
  <si>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</si>
  <si>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</si>
  <si>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</si>
  <si>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</si>
  <si>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</si>
  <si>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</si>
  <si>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</si>
  <si>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</si>
  <si>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</si>
  <si>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</si>
  <si>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</si>
  <si>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</si>
  <si>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</si>
  <si>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</si>
  <si>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</si>
  <si>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</si>
  <si>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</si>
  <si>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</si>
  <si>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</si>
  <si>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</si>
  <si>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</si>
  <si>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</si>
  <si>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</si>
  <si>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</si>
  <si>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</si>
  <si>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</si>
  <si>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</si>
  <si>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</si>
  <si>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</si>
  <si>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</si>
  <si>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</si>
  <si>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</si>
  <si>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</si>
  <si>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</si>
  <si>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</si>
  <si>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</si>
  <si>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</si>
  <si>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</si>
  <si>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</si>
  <si>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</si>
  <si>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</si>
  <si>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</si>
  <si>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</si>
  <si>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</si>
  <si>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</si>
  <si>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</si>
  <si>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</si>
  <si>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</si>
  <si>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</si>
  <si>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</si>
  <si>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</si>
  <si>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</si>
  <si>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</si>
  <si>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</si>
  <si>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</si>
  <si>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</si>
  <si>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</si>
  <si>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</si>
  <si>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</si>
  <si>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</si>
  <si>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</si>
  <si>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</si>
  <si>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</si>
  <si>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</si>
  <si>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</si>
  <si>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</si>
  <si>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</si>
  <si>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</si>
  <si>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</si>
  <si>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</si>
  <si>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</si>
  <si>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</si>
  <si>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</si>
  <si>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</si>
  <si>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</si>
  <si>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</si>
  <si>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</si>
  <si>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</si>
  <si>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</si>
  <si>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</si>
  <si>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</si>
  <si>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</si>
  <si>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</si>
  <si>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</si>
  <si>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</si>
  <si>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</si>
  <si>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</si>
  <si>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</si>
  <si>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</si>
  <si>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</si>
  <si>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</si>
  <si>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</si>
  <si>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</si>
  <si>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</si>
  <si>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</si>
  <si>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</si>
  <si>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</si>
  <si>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</si>
  <si>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</si>
  <si>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</si>
  <si>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</si>
  <si>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</si>
  <si>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</si>
  <si>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</si>
  <si>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</si>
  <si>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</si>
  <si>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</si>
  <si>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</si>
  <si>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</si>
  <si>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</si>
  <si>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</si>
  <si>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</si>
  <si>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</si>
  <si>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</si>
  <si>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</si>
  <si>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</si>
  <si>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</si>
  <si>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</si>
  <si>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</si>
  <si>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</si>
  <si>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</si>
  <si>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</si>
  <si>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</si>
  <si>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</si>
  <si>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</si>
  <si>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</si>
  <si>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</si>
  <si>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</si>
  <si>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</si>
  <si>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</si>
  <si>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</si>
  <si>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</si>
  <si>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</si>
  <si>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</si>
  <si>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</si>
  <si>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</si>
  <si>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</si>
  <si>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</si>
  <si>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</si>
  <si>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</si>
  <si>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</si>
  <si>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</si>
  <si>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</si>
  <si>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</si>
  <si>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</si>
  <si>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</si>
  <si>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</si>
  <si>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</si>
  <si>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</si>
  <si>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</si>
  <si>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</si>
  <si>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</si>
  <si>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</si>
  <si>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</si>
  <si>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</si>
  <si>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</si>
  <si>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</si>
  <si>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</si>
  <si>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</si>
  <si>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</si>
  <si>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</si>
  <si>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</si>
  <si>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</si>
  <si>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</si>
  <si>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</si>
  <si>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</si>
  <si>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</si>
  <si>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</si>
  <si>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</si>
  <si>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</si>
  <si>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</si>
  <si>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</si>
  <si>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</si>
  <si>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</si>
  <si>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</si>
  <si>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</si>
  <si>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</si>
  <si>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</si>
  <si>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</si>
  <si>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</si>
  <si>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</si>
  <si>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</si>
  <si>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</si>
  <si>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</si>
  <si>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</si>
  <si>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</si>
  <si>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</si>
  <si>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</si>
  <si>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</si>
  <si>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</si>
  <si>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</si>
  <si>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</si>
  <si>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</si>
  <si>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</si>
  <si>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</si>
  <si>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</si>
  <si>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</si>
  <si>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</si>
  <si>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</si>
  <si>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</si>
  <si>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</si>
  <si>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</si>
  <si>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</si>
  <si>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</si>
  <si>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</si>
  <si>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</si>
  <si>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</si>
  <si>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</si>
  <si>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</si>
  <si>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</si>
  <si>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</si>
  <si>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</si>
  <si>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</si>
  <si>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</si>
  <si>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</si>
  <si>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</si>
  <si>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</si>
  <si>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</si>
  <si>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</si>
  <si>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</si>
  <si>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</si>
  <si>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</si>
  <si>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</si>
  <si>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</si>
  <si>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</si>
  <si>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</si>
  <si>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</si>
  <si>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</si>
  <si>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</si>
  <si>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</si>
  <si>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</si>
  <si>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</si>
  <si>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</si>
  <si>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</si>
  <si>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</si>
  <si>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</si>
  <si>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</si>
  <si>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</si>
  <si>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</si>
  <si>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</si>
  <si>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</si>
  <si>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</si>
  <si>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</si>
  <si>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</si>
  <si>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</si>
  <si>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</si>
  <si>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</si>
  <si>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</si>
  <si>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</si>
  <si>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</si>
  <si>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</si>
  <si>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</si>
  <si>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</si>
  <si>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</si>
  <si>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</si>
  <si>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</si>
  <si>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</si>
  <si>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</si>
  <si>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</si>
  <si>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</si>
  <si>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</si>
  <si>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</si>
  <si>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</si>
  <si>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</si>
  <si>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</si>
  <si>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</si>
  <si>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</si>
  <si>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</si>
  <si>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</si>
  <si>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</si>
  <si>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</si>
  <si>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</si>
  <si>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</si>
  <si>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</si>
  <si>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</si>
  <si>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</si>
  <si>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</si>
  <si>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</si>
  <si>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</si>
  <si>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</si>
  <si>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</si>
  <si>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</si>
  <si>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</si>
  <si>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</si>
  <si>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</si>
  <si>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</si>
  <si>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</si>
  <si>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</si>
  <si>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</si>
  <si>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</si>
  <si>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</si>
  <si>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</si>
  <si>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</si>
  <si>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</si>
  <si>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</si>
  <si>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</si>
  <si>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</si>
  <si>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</si>
  <si>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</si>
  <si>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</si>
  <si>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</si>
  <si>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</si>
  <si>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</si>
  <si>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</si>
  <si>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</si>
  <si>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</si>
  <si>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</si>
  <si>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</si>
  <si>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</si>
  <si>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</si>
  <si>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</si>
  <si>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</si>
  <si>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</si>
  <si>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</si>
  <si>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</si>
  <si>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</si>
  <si>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</si>
  <si>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</si>
  <si>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</si>
  <si>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</si>
  <si>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</si>
  <si>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</si>
  <si>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</si>
  <si>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</si>
  <si>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</si>
  <si>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</si>
  <si>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</si>
  <si>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</si>
  <si>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</si>
  <si>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</si>
  <si>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</si>
  <si>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</si>
  <si>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</si>
  <si>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</si>
  <si>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</si>
  <si>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</si>
  <si>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</si>
  <si>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</si>
  <si>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</si>
  <si>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</si>
  <si>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</si>
  <si>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</si>
  <si>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</si>
  <si>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</si>
  <si>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</si>
  <si>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</si>
  <si>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</si>
  <si>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</si>
  <si>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</si>
  <si>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</si>
  <si>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</si>
  <si>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</si>
  <si>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</si>
  <si>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</si>
  <si>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</si>
  <si>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</si>
  <si>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</si>
  <si>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</si>
  <si>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</si>
  <si>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</si>
  <si>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</si>
  <si>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</si>
  <si>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</si>
  <si>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</si>
  <si>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</si>
  <si>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</si>
  <si>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</si>
  <si>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</si>
  <si>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</si>
  <si>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</si>
  <si>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</si>
  <si>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</si>
  <si>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</si>
  <si>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</si>
  <si>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</si>
  <si>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</si>
  <si>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</si>
  <si>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</si>
  <si>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</si>
  <si>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</si>
  <si>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</si>
  <si>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</si>
  <si>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</si>
  <si>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</si>
  <si>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</si>
  <si>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</si>
  <si>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</si>
  <si>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</si>
  <si>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</si>
  <si>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</si>
  <si>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</si>
  <si>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</si>
  <si>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</si>
  <si>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</si>
  <si>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</si>
  <si>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</si>
  <si>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</si>
  <si>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</si>
  <si>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</si>
  <si>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</si>
  <si>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</si>
  <si>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</si>
  <si>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</si>
  <si>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</si>
  <si>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</si>
  <si>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</si>
  <si>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</si>
  <si>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</si>
  <si>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</si>
  <si>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</si>
  <si>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</si>
  <si>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</si>
  <si>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</si>
  <si>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</si>
  <si>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</si>
  <si>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</si>
  <si>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</si>
  <si>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</si>
  <si>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</si>
  <si>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</si>
  <si>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</si>
  <si>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</si>
  <si>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</si>
  <si>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</si>
  <si>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</si>
  <si>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</si>
  <si>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</si>
  <si>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</si>
  <si>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</si>
  <si>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</si>
  <si>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</si>
  <si>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</si>
  <si>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</si>
  <si>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</si>
  <si>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</si>
  <si>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</si>
  <si>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</si>
  <si>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</si>
  <si>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</si>
  <si>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</si>
  <si>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</si>
  <si>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</si>
  <si>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</si>
  <si>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</si>
  <si>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</si>
  <si>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</si>
  <si>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</si>
  <si>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</si>
  <si>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</si>
  <si>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</si>
  <si>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</si>
  <si>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</si>
  <si>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</si>
  <si>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</si>
  <si>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</si>
  <si>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</si>
  <si>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</si>
  <si>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</si>
  <si>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</si>
  <si>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</si>
  <si>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</si>
  <si>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</si>
  <si>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</si>
  <si>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</si>
  <si>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</si>
  <si>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</si>
  <si>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</si>
  <si>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</si>
  <si>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</si>
  <si>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</si>
  <si>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</si>
  <si>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</si>
  <si>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</si>
  <si>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</si>
  <si>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</si>
  <si>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</si>
  <si>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</si>
  <si>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</si>
  <si>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</si>
  <si>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</si>
  <si>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</si>
  <si>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</si>
  <si>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</si>
  <si>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</si>
  <si>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</si>
  <si>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</si>
  <si>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</si>
  <si>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</si>
  <si>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</si>
  <si>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</si>
  <si>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</si>
  <si>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</si>
  <si>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</si>
  <si>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</si>
  <si>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</si>
  <si>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</si>
  <si>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</si>
  <si>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</si>
  <si>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</si>
  <si>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</si>
  <si>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</si>
  <si>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</si>
  <si>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</si>
  <si>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</si>
  <si>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</si>
  <si>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</si>
  <si>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</si>
  <si>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</si>
  <si>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</si>
  <si>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</si>
  <si>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</si>
  <si>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</si>
  <si>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</si>
  <si>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</si>
  <si>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</si>
  <si>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</si>
  <si>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</si>
  <si>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</si>
  <si>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</si>
  <si>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</si>
  <si>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</si>
  <si>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</si>
  <si>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</si>
  <si>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</si>
  <si>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</si>
  <si>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</si>
  <si>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</si>
  <si>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</si>
  <si>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</si>
  <si>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</si>
  <si>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</si>
  <si>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</si>
  <si>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</si>
  <si>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</si>
  <si>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</si>
  <si>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</si>
  <si>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</si>
  <si>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</si>
  <si>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</si>
  <si>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</si>
  <si>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</si>
  <si>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</si>
  <si>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</si>
  <si>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</si>
  <si>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</si>
  <si>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</si>
  <si>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</si>
  <si>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</si>
  <si>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</si>
  <si>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</si>
  <si>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</si>
  <si>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</si>
  <si>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</si>
  <si>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</si>
  <si>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</si>
  <si>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</si>
  <si>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</si>
  <si>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</si>
  <si>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</si>
  <si>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</si>
  <si>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</si>
  <si>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</si>
  <si>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</si>
  <si>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</si>
  <si>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</si>
  <si>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</si>
  <si>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</si>
  <si>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</si>
  <si>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</si>
  <si>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</si>
  <si>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</si>
  <si>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</si>
  <si>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</si>
  <si>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</si>
  <si>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</si>
  <si>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</si>
  <si>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</si>
  <si>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</si>
  <si>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</si>
  <si>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</si>
  <si>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</si>
  <si>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</si>
  <si>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</si>
  <si>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</si>
  <si>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</si>
  <si>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</si>
  <si>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</si>
  <si>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</si>
  <si>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</si>
  <si>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</si>
  <si>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</si>
  <si>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</si>
  <si>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</si>
  <si>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</si>
  <si>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</si>
  <si>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</si>
  <si>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</si>
  <si>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</si>
  <si>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</si>
  <si>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</si>
  <si>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</si>
  <si>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</si>
  <si>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</si>
  <si>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</si>
  <si>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</si>
  <si>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</si>
  <si>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</si>
  <si>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</si>
  <si>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</si>
  <si>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</si>
  <si>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</si>
  <si>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</si>
  <si>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</si>
  <si>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</si>
  <si>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</si>
  <si>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</si>
  <si>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</si>
  <si>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</si>
  <si>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</si>
  <si>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</si>
  <si>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</si>
  <si>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</si>
  <si>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</si>
  <si>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</si>
  <si>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</si>
  <si>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</si>
  <si>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</si>
  <si>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</si>
  <si>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</si>
  <si>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</si>
  <si>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</si>
  <si>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</si>
  <si>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</si>
  <si>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</si>
  <si>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</si>
  <si>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</si>
  <si>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</si>
  <si>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</si>
  <si>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</si>
  <si>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</si>
  <si>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</si>
  <si>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</si>
  <si>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</si>
  <si>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</si>
  <si>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</si>
  <si>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</si>
  <si>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</si>
  <si>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</si>
  <si>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</si>
  <si>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</si>
  <si>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</si>
  <si>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</si>
  <si>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</si>
  <si>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</si>
  <si>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</si>
  <si>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</si>
  <si>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</si>
  <si>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</si>
  <si>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</si>
  <si>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</si>
  <si>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</si>
  <si>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</si>
  <si>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</si>
  <si>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</si>
  <si>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</si>
  <si>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</si>
  <si>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</si>
  <si>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</si>
  <si>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</si>
  <si>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</si>
  <si>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</si>
  <si>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</si>
  <si>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</si>
  <si>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</si>
  <si>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</si>
  <si>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</si>
  <si>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</si>
  <si>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</si>
  <si>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</si>
  <si>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</si>
  <si>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</si>
  <si>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</si>
  <si>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</si>
  <si>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</si>
  <si>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</si>
  <si>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</si>
  <si>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</si>
  <si>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</si>
  <si>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</si>
  <si>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</si>
  <si>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</si>
  <si>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</si>
  <si>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</si>
  <si>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</si>
  <si>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</si>
  <si>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</si>
  <si>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</si>
  <si>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</si>
  <si>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</si>
  <si>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</si>
  <si>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</si>
  <si>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</si>
  <si>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</si>
  <si>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</si>
  <si>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</si>
  <si>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</si>
  <si>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</si>
  <si>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</si>
  <si>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</si>
  <si>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</si>
  <si>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</si>
  <si>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</si>
  <si>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</si>
  <si>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</si>
  <si>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</si>
  <si>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</si>
  <si>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</si>
  <si>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</si>
  <si>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</si>
  <si>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</si>
  <si>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</si>
  <si>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</si>
  <si>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</si>
  <si>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</si>
  <si>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</si>
  <si>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</si>
  <si>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</si>
  <si>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</si>
  <si>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</si>
  <si>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</si>
  <si>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</si>
  <si>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</si>
  <si>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</si>
  <si>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</si>
  <si>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</si>
  <si>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</si>
  <si>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</si>
  <si>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</si>
  <si>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</si>
  <si>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</si>
  <si>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</si>
  <si>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</si>
  <si>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</si>
  <si>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</si>
  <si>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</si>
  <si>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</si>
  <si>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</si>
  <si>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</si>
  <si>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</si>
  <si>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</si>
  <si>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</si>
  <si>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</si>
  <si>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</si>
  <si>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</si>
  <si>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</si>
  <si>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</si>
  <si>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</si>
  <si>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</si>
  <si>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</si>
  <si>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</si>
  <si>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</si>
  <si>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</si>
  <si>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</si>
  <si>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</si>
  <si>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</si>
  <si>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</si>
  <si>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</si>
  <si>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</si>
  <si>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</si>
  <si>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</si>
  <si>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</si>
  <si>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</si>
  <si>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</si>
  <si>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</si>
  <si>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</si>
  <si>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</si>
  <si>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</si>
  <si>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</si>
  <si>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</si>
  <si>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</si>
  <si>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</si>
  <si>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</si>
  <si>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</si>
  <si>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</si>
  <si>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</si>
  <si>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</si>
  <si>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</si>
  <si>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</si>
  <si>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</si>
  <si>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</si>
  <si>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</si>
  <si>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</si>
  <si>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</si>
  <si>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</si>
  <si>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</si>
  <si>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</si>
  <si>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</si>
  <si>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</si>
  <si>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</si>
  <si>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</si>
  <si>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</si>
  <si>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</si>
  <si>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</si>
  <si>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</si>
  <si>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</si>
  <si>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</si>
  <si>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</si>
  <si>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</si>
  <si>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</si>
  <si>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</si>
  <si>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</si>
  <si>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</si>
  <si>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</si>
  <si>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</si>
  <si>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</si>
  <si>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</si>
  <si>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</si>
  <si>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</si>
  <si>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</si>
  <si>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</si>
  <si>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</si>
  <si>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</si>
  <si>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</si>
  <si>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</si>
  <si>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</si>
  <si>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</si>
  <si>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</si>
  <si>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</si>
  <si>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</si>
  <si>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</si>
  <si>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</si>
  <si>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</si>
  <si>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</si>
  <si>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</si>
  <si>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</si>
  <si>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</si>
  <si>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</si>
  <si>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</si>
  <si>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</si>
  <si>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</si>
  <si>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</si>
  <si>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</si>
  <si>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</si>
  <si>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</si>
  <si>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</si>
  <si>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</si>
  <si>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</si>
  <si>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</si>
  <si>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</si>
  <si>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</si>
  <si>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</si>
  <si>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</si>
  <si>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</si>
  <si>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</si>
  <si>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</si>
  <si>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</si>
  <si>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</si>
  <si>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</si>
  <si>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</si>
  <si>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</si>
  <si>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</si>
  <si>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</si>
  <si>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</si>
  <si>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</si>
  <si>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</si>
  <si>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</si>
  <si>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</si>
  <si>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</si>
  <si>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</si>
  <si>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</si>
  <si>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</si>
  <si>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</si>
  <si>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</si>
  <si>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</si>
  <si>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</si>
  <si>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</si>
  <si>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</si>
  <si>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</si>
  <si>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</si>
  <si>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</si>
  <si>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</si>
  <si>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</si>
  <si>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</si>
  <si>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</si>
  <si>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</si>
  <si>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</si>
  <si>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</si>
  <si>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</si>
  <si>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</si>
  <si>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</si>
  <si>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</si>
  <si>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</si>
  <si>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</si>
  <si>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</si>
  <si>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</si>
  <si>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</si>
  <si>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</si>
  <si>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</si>
  <si>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</si>
  <si>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</si>
  <si>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</si>
  <si>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</si>
  <si>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</si>
  <si>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</si>
  <si>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</si>
  <si>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</si>
  <si>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</si>
  <si>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</si>
  <si>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</si>
  <si>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</si>
  <si>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</si>
  <si>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</si>
  <si>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</si>
  <si>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</si>
  <si>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</si>
  <si>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</si>
  <si>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</si>
  <si>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</si>
  <si>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</si>
  <si>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</si>
  <si>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</si>
  <si>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</si>
  <si>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</si>
  <si>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</si>
  <si>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</si>
  <si>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</si>
  <si>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</si>
  <si>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</si>
  <si>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</si>
  <si>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</si>
  <si>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</si>
  <si>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</si>
  <si>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</si>
  <si>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</si>
  <si>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</si>
  <si>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</si>
  <si>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</si>
  <si>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</si>
  <si>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</si>
  <si>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</si>
  <si>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</si>
  <si>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</si>
  <si>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</si>
  <si>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</si>
  <si>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</si>
  <si>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</si>
  <si>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</si>
  <si>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</si>
  <si>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</si>
  <si>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</si>
  <si>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</si>
  <si>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</si>
  <si>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</si>
  <si>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</si>
  <si>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</si>
  <si>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</si>
  <si>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</si>
  <si>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</si>
  <si>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</si>
  <si>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</si>
  <si>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</si>
  <si>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</si>
  <si>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</si>
  <si>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</si>
  <si>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</si>
  <si>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</si>
  <si>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</si>
  <si>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</si>
  <si>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</si>
  <si>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</si>
  <si>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</si>
  <si>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</si>
  <si>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</si>
  <si>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</si>
  <si>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</si>
  <si>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</si>
  <si>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</si>
  <si>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</si>
  <si>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</si>
  <si>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</si>
  <si>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</si>
  <si>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</si>
  <si>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</si>
  <si>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</si>
  <si>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</si>
  <si>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</si>
  <si>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</si>
  <si>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</si>
  <si>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</si>
  <si>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</si>
  <si>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</si>
  <si>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</si>
  <si>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bulsugar2002@dir.bg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</si>
  <si>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</si>
  <si>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</si>
  <si>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</si>
  <si>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</si>
  <si>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</si>
  <si>
    <t>ТАТЯНА СТЕФАНОВА ЙОРДАНОВА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</si>
</sst>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0" sqref="B2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43910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ТАТЯНА СТЕФАНОВА ЙОРДАНОВА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43910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1001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891</v>
      </c>
      <c r="D6" s="674">
        <f aca="true" t="shared" si="0" ref="D6:D15">C6-E6</f>
        <v>0</v>
      </c>
      <c r="E6" s="673">
        <f>'1-Баланс'!G95</f>
        <v>891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-1234</v>
      </c>
      <c r="D7" s="674">
        <f t="shared" si="0"/>
        <v>-1952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72</v>
      </c>
      <c r="D8" s="674">
        <f t="shared" si="0"/>
        <v>0</v>
      </c>
      <c r="E8" s="673">
        <f>ABS('2-Отчет за доходите'!C44)-ABS('2-Отчет за доходите'!G44)</f>
        <v>72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-1234</v>
      </c>
      <c r="D11" s="674">
        <f t="shared" si="0"/>
        <v>-1</v>
      </c>
      <c r="E11" s="673">
        <f>'4-Отчет за собствения капитал'!L34</f>
        <v>-1233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-0.05834683954619125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0.03388235294117647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0.08080808080808081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0.006588235294117647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0.006588235294117647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0.0032941176470588237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0.0032941176470588237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0.0068415051311288486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0.006734006734006734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-1.722042139384117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2.384960718294052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-0.06888168557536467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0.7264957264957265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891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-8608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2197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-10805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72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-8536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-1234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341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18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108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215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1784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2125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2125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891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32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72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72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72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72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117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111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111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117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117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250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250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250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2077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2077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72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2149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2149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-10684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-10684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-10684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-10684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-1305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-1305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72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-1233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-1233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4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4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4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1528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1528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243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108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135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135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354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2125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2125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1528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1528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243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108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135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135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354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2125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2125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B4">
      <selection activeCell="G30" sqref="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-8608</v>
      </c>
      <c r="H28" s="596">
        <f>SUM(H29:H31)</f>
        <v>-8487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2197</v>
      </c>
      <c r="H29" s="196">
        <v>2197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-10805</v>
      </c>
      <c r="H30" s="196">
        <v>-10684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72</v>
      </c>
      <c r="H32" s="196">
        <v>-120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-8536</v>
      </c>
      <c r="H34" s="598">
        <f>H28+H32+H33</f>
        <v>-8607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-1234</v>
      </c>
      <c r="H37" s="600">
        <f>H26+H18+H34</f>
        <v>-1305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>
        <v>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341</v>
      </c>
      <c r="H61" s="596">
        <f>SUM(H62:H68)</f>
        <v>381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18</v>
      </c>
      <c r="H63" s="196">
        <v>18</v>
      </c>
    </row>
    <row r="64" spans="1:13" ht="15.75">
      <c r="A64" s="89" t="s">
        <v>194</v>
      </c>
      <c r="B64" s="91" t="s">
        <v>195</v>
      </c>
      <c r="C64" s="197"/>
      <c r="D64" s="196">
        <v>0</v>
      </c>
      <c r="E64" s="89" t="s">
        <v>199</v>
      </c>
      <c r="F64" s="93" t="s">
        <v>200</v>
      </c>
      <c r="G64" s="197">
        <v>108</v>
      </c>
      <c r="H64" s="196">
        <v>101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215</v>
      </c>
      <c r="H68" s="196">
        <v>262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3</v>
      </c>
      <c r="E69" s="201" t="s">
        <v>79</v>
      </c>
      <c r="F69" s="93" t="s">
        <v>216</v>
      </c>
      <c r="G69" s="197">
        <v>1784</v>
      </c>
      <c r="H69" s="196">
        <v>1815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2125</v>
      </c>
      <c r="H71" s="598">
        <f>H59+H60+H61+H69+H70</f>
        <v>2196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2125</v>
      </c>
      <c r="H79" s="600">
        <f>H71+H73+H75+H77</f>
        <v>2196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</v>
      </c>
      <c r="D94" s="602">
        <f>D65+D76+D85+D92+D93</f>
        <v>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891</v>
      </c>
      <c r="D95" s="604">
        <f>D94+D56</f>
        <v>891</v>
      </c>
      <c r="E95" s="229" t="s">
        <v>942</v>
      </c>
      <c r="F95" s="489" t="s">
        <v>268</v>
      </c>
      <c r="G95" s="603">
        <f>G37+G40+G56+G79</f>
        <v>891</v>
      </c>
      <c r="H95" s="604">
        <f>H37+H40+H56+H79</f>
        <v>891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43910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ТАТЯНА СТЕФАНОВА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997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G53" sqref="G5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7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2</v>
      </c>
      <c r="E15" s="245" t="s">
        <v>79</v>
      </c>
      <c r="F15" s="240" t="s">
        <v>289</v>
      </c>
      <c r="G15" s="316">
        <v>6</v>
      </c>
      <c r="H15" s="317">
        <v>7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6</v>
      </c>
      <c r="H16" s="629">
        <f>SUM(H12:H15)</f>
        <v>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</v>
      </c>
      <c r="D19" s="317">
        <v>16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32</v>
      </c>
      <c r="D22" s="629">
        <f>SUM(D12:D18)+D19</f>
        <v>31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</v>
      </c>
      <c r="D25" s="317">
        <v>91</v>
      </c>
      <c r="E25" s="194" t="s">
        <v>318</v>
      </c>
      <c r="F25" s="237" t="s">
        <v>319</v>
      </c>
      <c r="G25" s="316"/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111</v>
      </c>
      <c r="H26" s="317"/>
    </row>
    <row r="27" spans="1:8" ht="31.5">
      <c r="A27" s="194" t="s">
        <v>324</v>
      </c>
      <c r="B27" s="237" t="s">
        <v>325</v>
      </c>
      <c r="C27" s="316">
        <v>0</v>
      </c>
      <c r="D27" s="317">
        <v>5</v>
      </c>
      <c r="E27" s="236" t="s">
        <v>104</v>
      </c>
      <c r="F27" s="238" t="s">
        <v>326</v>
      </c>
      <c r="G27" s="628">
        <f>SUM(G22:G26)</f>
        <v>111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</v>
      </c>
      <c r="D29" s="629">
        <f>SUM(D25:D28)</f>
        <v>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</v>
      </c>
      <c r="D31" s="635">
        <f>D29+D22</f>
        <v>127</v>
      </c>
      <c r="E31" s="251" t="s">
        <v>824</v>
      </c>
      <c r="F31" s="266" t="s">
        <v>331</v>
      </c>
      <c r="G31" s="253">
        <f>G16+G18+G27</f>
        <v>117</v>
      </c>
      <c r="H31" s="254">
        <f>H16+H18+H27</f>
        <v>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72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120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</v>
      </c>
      <c r="D36" s="637">
        <f>D31-D34+D35</f>
        <v>127</v>
      </c>
      <c r="E36" s="262" t="s">
        <v>346</v>
      </c>
      <c r="F36" s="256" t="s">
        <v>347</v>
      </c>
      <c r="G36" s="267">
        <f>G35-G34+G31</f>
        <v>117</v>
      </c>
      <c r="H36" s="268">
        <f>H35-H34+H31</f>
        <v>7</v>
      </c>
    </row>
    <row r="37" spans="1:8" ht="15.75">
      <c r="A37" s="261" t="s">
        <v>348</v>
      </c>
      <c r="B37" s="231" t="s">
        <v>349</v>
      </c>
      <c r="C37" s="634">
        <f>IF((G36-C36)&gt;0,G36-C36,0)</f>
        <v>72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120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120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120</v>
      </c>
    </row>
    <row r="45" spans="1:8" ht="16.5" thickBot="1">
      <c r="A45" s="270" t="s">
        <v>371</v>
      </c>
      <c r="B45" s="271" t="s">
        <v>372</v>
      </c>
      <c r="C45" s="630">
        <f>C36+C38+C42</f>
        <v>117</v>
      </c>
      <c r="D45" s="631">
        <f>D36+D38+D42</f>
        <v>127</v>
      </c>
      <c r="E45" s="270" t="s">
        <v>373</v>
      </c>
      <c r="F45" s="272" t="s">
        <v>374</v>
      </c>
      <c r="G45" s="630">
        <f>G42+G36</f>
        <v>117</v>
      </c>
      <c r="H45" s="631">
        <f>H42+H36</f>
        <v>127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43910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ТАТЯНА СТЕФАНОВА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 t="s">
        <v>998</v>
      </c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5">
      <selection activeCell="B56" sqref="B56:E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</v>
      </c>
      <c r="D11" s="196">
        <v>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</v>
      </c>
      <c r="D12" s="196">
        <v>-5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-10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10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10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43910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ТАТЯНА СТЕФАНОВА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31.5">
      <c r="A59" s="695" t="s">
        <v>999</v>
      </c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1"/>
      <c r="B9" s="714"/>
      <c r="C9" s="709"/>
      <c r="D9" s="716" t="s">
        <v>826</v>
      </c>
      <c r="E9" s="716" t="s">
        <v>456</v>
      </c>
      <c r="F9" s="535" t="s">
        <v>457</v>
      </c>
      <c r="G9" s="535"/>
      <c r="H9" s="535"/>
      <c r="I9" s="706" t="s">
        <v>458</v>
      </c>
      <c r="J9" s="706" t="s">
        <v>459</v>
      </c>
      <c r="K9" s="709"/>
      <c r="L9" s="709"/>
      <c r="M9" s="536" t="s">
        <v>825</v>
      </c>
      <c r="N9" s="532"/>
    </row>
    <row r="10" spans="1:14" s="533" customFormat="1" ht="31.5">
      <c r="A10" s="712"/>
      <c r="B10" s="715"/>
      <c r="C10" s="707"/>
      <c r="D10" s="716"/>
      <c r="E10" s="716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2077</v>
      </c>
      <c r="J13" s="584">
        <f>'1-Баланс'!H30+'1-Баланс'!H33</f>
        <v>-10684</v>
      </c>
      <c r="K13" s="585"/>
      <c r="L13" s="584">
        <f>SUM(C13:K13)</f>
        <v>-1305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250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2077</v>
      </c>
      <c r="J17" s="653">
        <f t="shared" si="2"/>
        <v>-10684</v>
      </c>
      <c r="K17" s="653">
        <f t="shared" si="2"/>
        <v>0</v>
      </c>
      <c r="L17" s="584">
        <f t="shared" si="1"/>
        <v>-1305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72</v>
      </c>
      <c r="J18" s="584">
        <f>+'1-Баланс'!G33</f>
        <v>0</v>
      </c>
      <c r="K18" s="585"/>
      <c r="L18" s="584">
        <f t="shared" si="1"/>
        <v>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250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2149</v>
      </c>
      <c r="J31" s="653">
        <f t="shared" si="6"/>
        <v>-10684</v>
      </c>
      <c r="K31" s="653">
        <f t="shared" si="6"/>
        <v>0</v>
      </c>
      <c r="L31" s="584">
        <f t="shared" si="1"/>
        <v>-1233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250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2149</v>
      </c>
      <c r="J34" s="587">
        <f t="shared" si="7"/>
        <v>-10684</v>
      </c>
      <c r="K34" s="587">
        <f t="shared" si="7"/>
        <v>0</v>
      </c>
      <c r="L34" s="651">
        <f t="shared" si="1"/>
        <v>-1233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43910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ТАТЯНА СТЕФАНОВА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31.5">
      <c r="A43" s="695" t="s">
        <v>998</v>
      </c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J9:J10"/>
    <mergeCell ref="K8:K10"/>
    <mergeCell ref="B46:E46"/>
    <mergeCell ref="B47:E47"/>
    <mergeCell ref="B43:E43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">
      <selection activeCell="B151" sqref="B151:H15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43910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ТАТЯНА СТЕФАНОВА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 t="s">
        <v>998</v>
      </c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6">
      <selection activeCell="D5" sqref="D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43910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ТАТЯНА СТЕФАНОВА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 t="s">
        <v>998</v>
      </c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85">
      <selection activeCell="C84" sqref="C8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/>
      <c r="E30" s="369">
        <f t="shared" si="0"/>
        <v>3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0</v>
      </c>
      <c r="E35" s="369">
        <f>SUM(E36:E39)</f>
        <v>4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4</v>
      </c>
      <c r="D39" s="368"/>
      <c r="E39" s="369">
        <f t="shared" si="0"/>
        <v>4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7</v>
      </c>
      <c r="D45" s="438">
        <f>D26+D30+D31+D33+D32+D34+D35+D40</f>
        <v>0</v>
      </c>
      <c r="E45" s="439">
        <f>E26+E30+E31+E33+E32+E34+E35+E40</f>
        <v>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</v>
      </c>
      <c r="D46" s="444">
        <f>D45+D23+D21+D11</f>
        <v>0</v>
      </c>
      <c r="E46" s="445">
        <f>E45+E23+E21+E11</f>
        <v>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27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28"/>
      <c r="D51" s="130" t="s">
        <v>589</v>
      </c>
      <c r="E51" s="130" t="s">
        <v>590</v>
      </c>
      <c r="F51" s="73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1528</v>
      </c>
      <c r="D82" s="138">
        <f>SUM(D83:D86)</f>
        <v>0</v>
      </c>
      <c r="E82" s="138">
        <f>SUM(E83:E86)</f>
        <v>1528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1528</v>
      </c>
      <c r="D83" s="197"/>
      <c r="E83" s="136">
        <f t="shared" si="1"/>
        <v>1528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243</v>
      </c>
      <c r="D87" s="134">
        <f>SUM(D88:D92)+D96</f>
        <v>0</v>
      </c>
      <c r="E87" s="134">
        <f>SUM(E88:E92)+E96</f>
        <v>243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108</v>
      </c>
      <c r="D89" s="197"/>
      <c r="E89" s="136">
        <f t="shared" si="1"/>
        <v>108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135</v>
      </c>
      <c r="D92" s="138">
        <f>SUM(D93:D95)</f>
        <v>0</v>
      </c>
      <c r="E92" s="138">
        <f>SUM(E93:E95)</f>
        <v>135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135</v>
      </c>
      <c r="D95" s="197"/>
      <c r="E95" s="136">
        <f t="shared" si="1"/>
        <v>135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354</v>
      </c>
      <c r="D97" s="197"/>
      <c r="E97" s="136">
        <f t="shared" si="1"/>
        <v>354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2125</v>
      </c>
      <c r="D98" s="433">
        <f>D87+D82+D77+D73+D97</f>
        <v>0</v>
      </c>
      <c r="E98" s="433">
        <f>E87+E82+E77+E73+E97</f>
        <v>2125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2125</v>
      </c>
      <c r="D99" s="427">
        <f>D98+D70+D68</f>
        <v>0</v>
      </c>
      <c r="E99" s="427">
        <f>E98+E70+E68</f>
        <v>2125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43910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ТАТЯНА СТЕФАНОВА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 t="s">
        <v>998</v>
      </c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B115:F115"/>
    <mergeCell ref="B116:F116"/>
    <mergeCell ref="C8:C9"/>
    <mergeCell ref="A8:A9"/>
    <mergeCell ref="B8:B9"/>
    <mergeCell ref="A50:A51"/>
    <mergeCell ref="B50:B51"/>
    <mergeCell ref="B111:F111"/>
    <mergeCell ref="C50:C51"/>
    <mergeCell ref="F50:F51"/>
    <mergeCell ref="B119:F119"/>
    <mergeCell ref="B120:F120"/>
    <mergeCell ref="B121:F121"/>
    <mergeCell ref="B122:F122"/>
    <mergeCell ref="A109:F109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40" sqref="B40:I4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43910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ТАТЯНА СТЕФАНОВА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 t="s">
        <v>1000</v>
      </c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Polia</cp:lastModifiedBy>
  <cp:lastPrinted>2019-03-29T15:46:56Z</cp:lastPrinted>
  <dcterms:created xsi:type="dcterms:W3CDTF">2006-09-16T00:00:00Z</dcterms:created>
  <dcterms:modified xsi:type="dcterms:W3CDTF">2020-03-13T13:52:19Z</dcterms:modified>
  <cp:category/>
  <cp:version/>
  <cp:contentType/>
  <cp:contentStatus/>
</cp:coreProperties>
</file>